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1099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6" i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D122" i="1"/>
  <c r="D117" i="1"/>
  <c r="D116" i="1"/>
  <c r="D115" i="1"/>
  <c r="D99" i="1"/>
  <c r="D94" i="1"/>
  <c r="D86" i="1"/>
  <c r="D123" i="1"/>
  <c r="D95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<sst xmlns="http://schemas.openxmlformats.org/spreadsheetml/2006/main" count="175" uniqueCount="164">
  <si>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</si>
  <si>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</si>
  <si>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</si>
  <si>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</si>
  <si>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</si>
  <si>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</si>
  <si>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</si>
  <si>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</si>
  <si>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</si>
  <si>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</si>
  <si>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</si>
  <si>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Clearing Accout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</si>
  <si>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</si>
  <si>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</si>
  <si>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</si>
  <si>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</si>
  <si>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</si>
  <si>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</si>
  <si>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</si>
  <si>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</si>
  <si>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</si>
  <si>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</si>
  <si>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</si>
  <si>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</si>
  <si>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</si>
  <si>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</si>
  <si>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</si>
  <si>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</si>
  <si>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</si>
  <si>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</si>
  <si>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</si>
  <si>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</si>
  <si>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</si>
  <si>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</si>
  <si>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</si>
  <si>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</si>
  <si>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Chaperions for Trips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</si>
  <si>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</si>
  <si>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</si>
  <si>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</si>
  <si>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</si>
  <si>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</si>
  <si>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</si>
  <si>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</si>
  <si>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</si>
  <si>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</si>
  <si>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</si>
  <si>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</si>
  <si>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</si>
  <si>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</si>
  <si>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</si>
  <si>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</si>
  <si>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</si>
  <si>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</si>
  <si>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Adveristing-Media (Newspaper)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</si>
  <si>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</si>
  <si>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</si>
  <si>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</si>
  <si>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</si>
  <si>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</si>
  <si>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</si>
  <si>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</si>
  <si>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</si>
  <si>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</si>
  <si>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</si>
  <si>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</si>
  <si>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</si>
  <si>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</si>
  <si>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</si>
  <si>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</si>
  <si>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</si>
  <si>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</si>
  <si>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</si>
  <si>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</si>
  <si>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</si>
  <si>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</si>
  <si>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</si>
  <si>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</si>
  <si>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</si>
  <si>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</si>
  <si>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</si>
  <si>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</si>
  <si>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</si>
  <si>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</si>
  <si>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</si>
  <si>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</si>
  <si>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</si>
  <si>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</si>
  <si>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</si>
  <si>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</si>
  <si>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</si>
  <si>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</si>
  <si>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</si>
  <si>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</si>
  <si>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</si>
  <si>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</si>
  <si>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</si>
  <si>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</si>
  <si>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</si>
  <si>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</si>
  <si>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</si>
  <si>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</si>
  <si>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</si>
  <si>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</si>
  <si>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</si>
  <si>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</si>
  <si>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</si>
  <si>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</si>
  <si>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</si>
  <si>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</si>
  <si>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</si>
  <si>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</si>
  <si>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</si>
  <si>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</si>
  <si>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</si>
  <si>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</si>
  <si>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</si>
  <si>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</si>
  <si>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</si>
  <si>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</si>
  <si>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</si>
  <si>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</si>
  <si>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</si>
  <si>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</si>
  <si>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</si>
  <si>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</si>
  <si>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</si>
  <si>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</si>
  <si>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</si>
  <si>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</si>
  <si>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</si>
  <si>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</si>
  <si>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</si>
  <si>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</si>
  <si>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</si>
  <si>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</si>
  <si>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</si>
  <si>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</si>
  <si>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Chrurch Membership</t>
  </si>
  <si>
    <t>Church Membership Activies</t>
  </si>
  <si>
    <t>Total Church Membership</t>
  </si>
  <si>
    <t>Sunday Coffee</t>
  </si>
  <si>
    <t>Proposed Budget - Submitted by the Finance Committee (12/1/11)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</si>
  <si>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</si>
  <si>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</si>
  <si>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</si>
  <si>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</si>
  <si>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</si>
  <si>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</si>
  <si>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Stay with $2,600 Housing Allowance</t>
  </si>
  <si>
    <t>ELCA Average</t>
  </si>
  <si>
    <t>Hold at 10%</t>
  </si>
  <si>
    <t>4% increase in salary (greater hours per week to reflect current trend)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</si>
  <si>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</si>
  <si>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</si>
  <si>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</si>
  <si>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</si>
  <si>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</si>
  <si>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</si>
  <si>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</t>
  </si>
  <si>
    <t>Per Cheryl:  ELC Board of Pensions</t>
  </si>
  <si>
    <t>Current Rate - new hire</t>
  </si>
  <si>
    <t>2011 had 2 people;  2012 should only have one</t>
  </si>
  <si>
    <t>Increased by donors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</si>
</sst>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activeCell="D7" sqref="D7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47" t="s">
        <v>133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0" customHeight="1" x14ac:dyDescent="0.25">
      <c r="A2" s="48" t="s">
        <v>142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3.25" customHeight="1" x14ac:dyDescent="0.25">
      <c r="D3" s="44" t="s">
        <v>128</v>
      </c>
      <c r="E3" s="45"/>
      <c r="F3" s="45"/>
      <c r="G3" s="45"/>
      <c r="H3" s="46"/>
      <c r="J3" s="44" t="s">
        <v>129</v>
      </c>
      <c r="K3" s="45"/>
      <c r="L3" s="46"/>
    </row>
    <row r="4" spans="1:13" s="5" customFormat="1" ht="53.25" customHeight="1" x14ac:dyDescent="0.25">
      <c r="D4" s="2" t="s">
        <v>14</v>
      </c>
      <c r="E4" s="3" t="s">
        <v>130</v>
      </c>
      <c r="F4" s="3" t="s">
        <v>131</v>
      </c>
      <c r="G4" s="3" t="s">
        <v>132</v>
      </c>
      <c r="H4" s="4" t="s">
        <v>127</v>
      </c>
      <c r="J4" s="2" t="s">
        <v>124</v>
      </c>
      <c r="K4" s="3" t="s">
        <v>123</v>
      </c>
      <c r="L4" s="4" t="s">
        <v>126</v>
      </c>
      <c r="M4" s="10" t="s">
        <v>144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ROUND(565000-(11248*1.1),0)</f>
        <v>552627</v>
      </c>
      <c r="E7" s="6">
        <v>556300</v>
      </c>
      <c r="F7" s="7">
        <f>IF(E7=0,"NA",(+D7-E7)/E7)</f>
        <v>-6.6025525795434118E-3</v>
      </c>
      <c r="G7" s="6">
        <v>542338</v>
      </c>
      <c r="H7" s="7">
        <f t="shared" ref="H7:H13" si="0">IF(G7=0,"NA",(+D7-G7)/G7)</f>
        <v>1.8971563858700663E-2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565327</v>
      </c>
      <c r="E13" s="15">
        <f>SUM(E7:E12)</f>
        <v>569000</v>
      </c>
      <c r="F13" s="16">
        <f t="shared" si="2"/>
        <v>-6.4551845342706504E-3</v>
      </c>
      <c r="G13" s="15">
        <f>SUM(G7:G12)</f>
        <v>557375</v>
      </c>
      <c r="H13" s="16">
        <f t="shared" si="0"/>
        <v>1.4266875981161695E-2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13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11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12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15</v>
      </c>
      <c r="B22" s="15"/>
      <c r="C22" s="15"/>
      <c r="D22" s="15">
        <f>+D13+D21</f>
        <v>575327</v>
      </c>
      <c r="E22" s="15">
        <f>+E13+E21</f>
        <v>579000</v>
      </c>
      <c r="F22" s="16">
        <f t="shared" si="3"/>
        <v>-6.3436960276338512E-3</v>
      </c>
      <c r="G22" s="15">
        <f t="shared" ref="G22" si="8">+G13+G21</f>
        <v>570252</v>
      </c>
      <c r="H22" s="16">
        <f t="shared" si="4"/>
        <v>8.8995742233258287E-3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16</v>
      </c>
      <c r="F24" s="8"/>
    </row>
    <row r="25" spans="1:13" ht="18.75" x14ac:dyDescent="0.25">
      <c r="A25" s="11" t="s">
        <v>157</v>
      </c>
      <c r="F25" s="8"/>
    </row>
    <row r="26" spans="1:13" x14ac:dyDescent="0.25">
      <c r="B26" s="1" t="s">
        <v>18</v>
      </c>
      <c r="D26" s="1">
        <f>+D22</f>
        <v>575327</v>
      </c>
      <c r="F26" s="8"/>
    </row>
    <row r="27" spans="1:13" x14ac:dyDescent="0.25">
      <c r="B27" s="1" t="s">
        <v>17</v>
      </c>
      <c r="D27" s="6">
        <v>-54876</v>
      </c>
      <c r="E27" s="6"/>
      <c r="F27" s="8"/>
    </row>
    <row r="28" spans="1:13" x14ac:dyDescent="0.25">
      <c r="B28" s="1" t="s">
        <v>19</v>
      </c>
      <c r="D28" s="6">
        <v>-5000</v>
      </c>
      <c r="E28" s="6"/>
      <c r="F28" s="8"/>
    </row>
    <row r="29" spans="1:13" x14ac:dyDescent="0.25">
      <c r="B29" s="1" t="s">
        <v>20</v>
      </c>
      <c r="D29" s="6">
        <v>-660</v>
      </c>
      <c r="E29" s="6"/>
      <c r="F29" s="8"/>
    </row>
    <row r="30" spans="1:13" x14ac:dyDescent="0.25">
      <c r="B30" s="1" t="s">
        <v>18</v>
      </c>
      <c r="D30" s="1">
        <f>SUM(D26:D29)</f>
        <v>514791</v>
      </c>
      <c r="F30" s="8"/>
    </row>
    <row r="31" spans="1:13" s="5" customFormat="1" x14ac:dyDescent="0.25">
      <c r="A31" s="18"/>
      <c r="B31" s="19" t="s">
        <v>158</v>
      </c>
      <c r="C31" s="18"/>
      <c r="D31" s="18">
        <f>ROUND(+D30*0.1,0)</f>
        <v>51479</v>
      </c>
      <c r="E31" s="20">
        <v>51750</v>
      </c>
      <c r="F31" s="21">
        <f>IF(E31=0,"NA",(+D31-E31)/E31)</f>
        <v>-5.2367149758454105E-3</v>
      </c>
      <c r="G31" s="20">
        <v>51179</v>
      </c>
      <c r="H31" s="21">
        <f>IF(G31=0,"NA",(+D31-G31)/G31)</f>
        <v>5.8617792453936187E-3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151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95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21</v>
      </c>
      <c r="F34" s="8"/>
    </row>
    <row r="35" spans="1:13" x14ac:dyDescent="0.25">
      <c r="B35" s="1" t="s">
        <v>125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22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23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24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25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134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26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27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28</v>
      </c>
      <c r="F45" s="8"/>
    </row>
    <row r="46" spans="1:13" x14ac:dyDescent="0.25">
      <c r="B46" s="1" t="s">
        <v>30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31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146</v>
      </c>
    </row>
    <row r="48" spans="1:13" x14ac:dyDescent="0.25">
      <c r="B48" s="1" t="s">
        <v>32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33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148</v>
      </c>
    </row>
    <row r="50" spans="1:13" s="5" customFormat="1" x14ac:dyDescent="0.25">
      <c r="A50" s="27" t="s">
        <v>29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34</v>
      </c>
      <c r="F52" s="8"/>
    </row>
    <row r="53" spans="1:13" x14ac:dyDescent="0.25">
      <c r="B53" s="1" t="s">
        <v>35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36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37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145</v>
      </c>
    </row>
    <row r="56" spans="1:13" s="5" customFormat="1" x14ac:dyDescent="0.25">
      <c r="A56" s="27" t="s">
        <v>38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138</v>
      </c>
      <c r="F58" s="8"/>
    </row>
    <row r="59" spans="1:13" x14ac:dyDescent="0.25">
      <c r="B59" s="1" t="s">
        <v>139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141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147</v>
      </c>
    </row>
    <row r="61" spans="1:13" s="5" customFormat="1" x14ac:dyDescent="0.25">
      <c r="A61" s="27" t="s">
        <v>140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39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40</v>
      </c>
      <c r="F65" s="8"/>
    </row>
    <row r="66" spans="1:13" x14ac:dyDescent="0.25">
      <c r="B66" s="1" t="s">
        <v>41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42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43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44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45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46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47</v>
      </c>
      <c r="F73" s="8"/>
    </row>
    <row r="74" spans="1:13" x14ac:dyDescent="0.25">
      <c r="B74" s="1" t="s">
        <v>48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49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54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50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51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52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53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57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137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55</v>
      </c>
      <c r="F84" s="8"/>
    </row>
    <row r="85" spans="1:13" x14ac:dyDescent="0.25">
      <c r="A85" s="5" t="s">
        <v>56</v>
      </c>
      <c r="F85" s="8"/>
    </row>
    <row r="86" spans="1:13" ht="30" x14ac:dyDescent="0.25">
      <c r="B86" s="1" t="s">
        <v>58</v>
      </c>
      <c r="D86" s="6">
        <f>+E86*1.02</f>
        <v>91525.62</v>
      </c>
      <c r="E86" s="6">
        <v>89731</v>
      </c>
      <c r="F86" s="7">
        <f t="shared" ref="F86:F91" si="24">IF(E86=0,"NA",(+D86-E86)/E86)</f>
        <v>1.9999999999999948E-2</v>
      </c>
      <c r="G86" s="6">
        <v>87117</v>
      </c>
      <c r="H86" s="7">
        <f t="shared" ref="H86:H91" si="25">IF(G86=0,"NA",(+D86-G86)/G86)</f>
        <v>5.0605737112159453E-2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  <c r="M86" s="9" t="s">
        <v>149</v>
      </c>
    </row>
    <row r="87" spans="1:13" x14ac:dyDescent="0.25">
      <c r="B87" s="1" t="s">
        <v>59</v>
      </c>
      <c r="D87" s="6">
        <v>3000</v>
      </c>
      <c r="E87" s="6">
        <v>5500</v>
      </c>
      <c r="F87" s="7">
        <f t="shared" si="24"/>
        <v>-0.45454545454545453</v>
      </c>
      <c r="G87" s="6">
        <v>5500</v>
      </c>
      <c r="H87" s="7">
        <f t="shared" si="25"/>
        <v>-0.45454545454545453</v>
      </c>
      <c r="J87" s="6">
        <v>5041.63</v>
      </c>
      <c r="K87" s="6">
        <v>5041.63</v>
      </c>
      <c r="L87" s="7">
        <f t="shared" si="26"/>
        <v>0</v>
      </c>
    </row>
    <row r="88" spans="1:13" ht="30" x14ac:dyDescent="0.25">
      <c r="B88" s="1" t="s">
        <v>60</v>
      </c>
      <c r="D88" s="6">
        <v>34531</v>
      </c>
      <c r="E88" s="6">
        <v>34603</v>
      </c>
      <c r="F88" s="7">
        <f t="shared" si="24"/>
        <v>-2.0807444441233421E-3</v>
      </c>
      <c r="G88" s="6">
        <v>33221</v>
      </c>
      <c r="H88" s="7">
        <f t="shared" si="25"/>
        <v>3.9432888835375213E-2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160</v>
      </c>
    </row>
    <row r="89" spans="1:13" x14ac:dyDescent="0.25">
      <c r="B89" s="1" t="s">
        <v>61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62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63</v>
      </c>
      <c r="B91" s="33"/>
      <c r="C91" s="33"/>
      <c r="D91" s="33">
        <f>SUM(D86:D90)</f>
        <v>135056.62</v>
      </c>
      <c r="E91" s="33">
        <f>SUM(E86:E90)</f>
        <v>136834</v>
      </c>
      <c r="F91" s="34">
        <f t="shared" si="24"/>
        <v>-1.2989315520996277E-2</v>
      </c>
      <c r="G91" s="33">
        <f>SUM(G86:G90)</f>
        <v>132307</v>
      </c>
      <c r="H91" s="34">
        <f t="shared" si="25"/>
        <v>2.0782120371560048E-2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64</v>
      </c>
      <c r="F93" s="8"/>
    </row>
    <row r="94" spans="1:13" x14ac:dyDescent="0.25">
      <c r="B94" s="1" t="s">
        <v>65</v>
      </c>
      <c r="D94" s="6">
        <f>+E94*1.02</f>
        <v>11533.14</v>
      </c>
      <c r="E94" s="6">
        <v>11307</v>
      </c>
      <c r="F94" s="7">
        <f t="shared" ref="F94:F96" si="27">IF(E94=0,"NA",(+D94-E94)/E94)</f>
        <v>1.9999999999999948E-2</v>
      </c>
      <c r="G94" s="6">
        <v>10978</v>
      </c>
      <c r="H94" s="7">
        <f>IF(G94=0,"NA",(+D94-G94)/G94)</f>
        <v>5.0568409546365406E-2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66</v>
      </c>
      <c r="D95" s="6">
        <f>250*12</f>
        <v>3000</v>
      </c>
      <c r="E95" s="6">
        <v>5000</v>
      </c>
      <c r="F95" s="7">
        <f t="shared" si="27"/>
        <v>-0.4</v>
      </c>
      <c r="G95" s="6">
        <v>5000</v>
      </c>
      <c r="H95" s="7">
        <f>IF(G95=0,"NA",(+D95-G95)/G95)</f>
        <v>-0.4</v>
      </c>
      <c r="J95" s="6">
        <v>4583.26</v>
      </c>
      <c r="K95" s="6">
        <v>4583.37</v>
      </c>
      <c r="L95" s="7">
        <f>IF(K95=0,"NA",(+J95-K95)/K95)</f>
        <v>-2.3999808001464553E-5</v>
      </c>
    </row>
    <row r="96" spans="1:13" s="5" customFormat="1" x14ac:dyDescent="0.25">
      <c r="A96" s="33" t="s">
        <v>67</v>
      </c>
      <c r="B96" s="33"/>
      <c r="C96" s="33"/>
      <c r="D96" s="33">
        <f>SUM(D94:D95)</f>
        <v>14533.14</v>
      </c>
      <c r="E96" s="33">
        <f>SUM(E94:E95)</f>
        <v>16307</v>
      </c>
      <c r="F96" s="34">
        <f t="shared" si="27"/>
        <v>-0.10877905194088432</v>
      </c>
      <c r="G96" s="33">
        <f>SUM(G94:G95)</f>
        <v>15978</v>
      </c>
      <c r="H96" s="34">
        <f>IF(G96=0,"NA",(+D96-G96)/G96)</f>
        <v>-9.0428088621855085E-2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68</v>
      </c>
      <c r="F98" s="8"/>
    </row>
    <row r="99" spans="1:13" x14ac:dyDescent="0.25">
      <c r="B99" s="1" t="s">
        <v>65</v>
      </c>
      <c r="D99" s="6">
        <f>+E99*1.02</f>
        <v>13797.54</v>
      </c>
      <c r="E99" s="6">
        <v>13527</v>
      </c>
      <c r="F99" s="7">
        <f t="shared" ref="F99:F101" si="28">IF(E99=0,"NA",(+D99-E99)/E99)</f>
        <v>2.0000000000000063E-2</v>
      </c>
      <c r="G99" s="6">
        <v>13133</v>
      </c>
      <c r="H99" s="7">
        <f>IF(G99=0,"NA",(+D99-G99)/G99)</f>
        <v>5.0600776669458683E-2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69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70</v>
      </c>
      <c r="B101" s="33"/>
      <c r="C101" s="33"/>
      <c r="D101" s="33">
        <f>SUM(D99:D100)</f>
        <v>14547.54</v>
      </c>
      <c r="E101" s="33">
        <f>SUM(E99:E100)</f>
        <v>14527</v>
      </c>
      <c r="F101" s="34">
        <f t="shared" si="28"/>
        <v>1.413918909616636E-3</v>
      </c>
      <c r="G101" s="33">
        <f>SUM(G99:G100)</f>
        <v>13872</v>
      </c>
      <c r="H101" s="34">
        <f>IF(G101=0,"NA",(+D101-G101)/G101)</f>
        <v>4.8698096885813211E-2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71</v>
      </c>
      <c r="F103" s="8"/>
    </row>
    <row r="104" spans="1:13" x14ac:dyDescent="0.25">
      <c r="B104" s="1" t="s">
        <v>65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150</v>
      </c>
    </row>
    <row r="105" spans="1:13" ht="30" x14ac:dyDescent="0.25">
      <c r="B105" s="1" t="s">
        <v>60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160</v>
      </c>
    </row>
    <row r="106" spans="1:13" x14ac:dyDescent="0.25">
      <c r="B106" s="1" t="s">
        <v>62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61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66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72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73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74</v>
      </c>
      <c r="F112" s="8"/>
    </row>
    <row r="113" spans="1:15" x14ac:dyDescent="0.25">
      <c r="B113" s="1" t="s">
        <v>75</v>
      </c>
      <c r="D113" s="6">
        <v>9600</v>
      </c>
      <c r="E113" s="6">
        <v>9580</v>
      </c>
      <c r="F113" s="7">
        <f t="shared" ref="F113:F119" si="32">IF(E113=0,"NA",(+D113-E113)/E113)</f>
        <v>2.0876826722338203E-3</v>
      </c>
      <c r="G113" s="6">
        <v>9580</v>
      </c>
      <c r="H113" s="7">
        <f t="shared" ref="H113:H119" si="33">IF(G113=0,"NA",(+D113-G113)/G113)</f>
        <v>2.0876826722338203E-3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76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77</v>
      </c>
      <c r="D115" s="6">
        <f>+E115*1.02</f>
        <v>18151.920000000002</v>
      </c>
      <c r="E115" s="6">
        <v>17796</v>
      </c>
      <c r="F115" s="7">
        <f t="shared" si="32"/>
        <v>2.0000000000000108E-2</v>
      </c>
      <c r="G115" s="6">
        <v>17492</v>
      </c>
      <c r="H115" s="7">
        <f t="shared" si="33"/>
        <v>3.7726960896409895E-2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78</v>
      </c>
      <c r="D116" s="6">
        <f>+E116*1.02</f>
        <v>6712.62</v>
      </c>
      <c r="E116" s="6">
        <v>6581</v>
      </c>
      <c r="F116" s="7">
        <f t="shared" si="32"/>
        <v>1.9999999999999983E-2</v>
      </c>
      <c r="G116" s="6">
        <v>6389</v>
      </c>
      <c r="H116" s="7">
        <f t="shared" si="33"/>
        <v>5.0652684301142573E-2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79</v>
      </c>
      <c r="D117" s="6">
        <f>+E117*1.02</f>
        <v>1731.96</v>
      </c>
      <c r="E117" s="6">
        <v>1698</v>
      </c>
      <c r="F117" s="7">
        <f t="shared" si="32"/>
        <v>2.0000000000000021E-2</v>
      </c>
      <c r="G117" s="6">
        <v>1697</v>
      </c>
      <c r="H117" s="7">
        <f t="shared" si="33"/>
        <v>2.0601060695344748E-2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80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81</v>
      </c>
      <c r="B119" s="33"/>
      <c r="C119" s="33"/>
      <c r="D119" s="33">
        <f>SUM(D113:D118)</f>
        <v>39196.5</v>
      </c>
      <c r="E119" s="33">
        <f>SUM(E113:E118)</f>
        <v>39055</v>
      </c>
      <c r="F119" s="34">
        <f t="shared" si="32"/>
        <v>3.6230956343617973E-3</v>
      </c>
      <c r="G119" s="33">
        <f>SUM(G113:G118)</f>
        <v>37958</v>
      </c>
      <c r="H119" s="34">
        <f t="shared" si="33"/>
        <v>3.2628167975130407E-2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82</v>
      </c>
      <c r="F121" s="8"/>
    </row>
    <row r="122" spans="1:15" ht="45" x14ac:dyDescent="0.25">
      <c r="B122" s="1" t="s">
        <v>135</v>
      </c>
      <c r="D122" s="6">
        <f>(13.66*1.04)*18*50</f>
        <v>12785.76</v>
      </c>
      <c r="E122" s="6">
        <v>10655</v>
      </c>
      <c r="F122" s="7">
        <f t="shared" ref="F122:F133" si="35">IF(E122=0,"NA",(+D122-E122)/E122)</f>
        <v>0.19997747536367905</v>
      </c>
      <c r="G122" s="6">
        <v>11830</v>
      </c>
      <c r="H122" s="7">
        <f t="shared" ref="H122:H133" si="36">IF(G122=0,"NA",(+D122-G122)/G122)</f>
        <v>8.079120879120881E-2</v>
      </c>
      <c r="J122" s="6">
        <v>11464.97</v>
      </c>
      <c r="K122" s="6">
        <v>9767.1200000000008</v>
      </c>
      <c r="L122" s="7">
        <f t="shared" ref="L122:L133" si="37">IF(K122=0,"NA",(+J122-K122)/K122)</f>
        <v>0.1738332282187583</v>
      </c>
      <c r="M122" s="9" t="s">
        <v>152</v>
      </c>
      <c r="O122" s="35"/>
    </row>
    <row r="123" spans="1:15" ht="39.75" customHeight="1" x14ac:dyDescent="0.25">
      <c r="B123" s="1" t="s">
        <v>84</v>
      </c>
      <c r="D123" s="6">
        <f>+E123*1.017</f>
        <v>31647.005999999998</v>
      </c>
      <c r="E123" s="6">
        <v>31118</v>
      </c>
      <c r="F123" s="7">
        <f t="shared" si="35"/>
        <v>1.6999999999999921E-2</v>
      </c>
      <c r="G123" s="6">
        <v>31785</v>
      </c>
      <c r="H123" s="7">
        <f t="shared" si="36"/>
        <v>-4.341481831052459E-3</v>
      </c>
      <c r="J123" s="6">
        <v>31769.16</v>
      </c>
      <c r="K123" s="6">
        <v>28524.87</v>
      </c>
      <c r="L123" s="7">
        <f t="shared" si="37"/>
        <v>0.11373548766392277</v>
      </c>
      <c r="M123" s="9" t="s">
        <v>153</v>
      </c>
    </row>
    <row r="124" spans="1:15" x14ac:dyDescent="0.25">
      <c r="B124" s="1" t="s">
        <v>85</v>
      </c>
      <c r="D124" s="6">
        <v>500</v>
      </c>
      <c r="E124" s="6">
        <v>500</v>
      </c>
      <c r="F124" s="7">
        <f t="shared" si="35"/>
        <v>0</v>
      </c>
      <c r="G124" s="6">
        <v>569</v>
      </c>
      <c r="H124" s="7">
        <f t="shared" si="36"/>
        <v>-0.12126537785588752</v>
      </c>
      <c r="J124" s="6">
        <v>544.22</v>
      </c>
      <c r="K124" s="6">
        <v>458.37</v>
      </c>
      <c r="L124" s="7">
        <f t="shared" si="37"/>
        <v>0.18729410738050051</v>
      </c>
    </row>
    <row r="125" spans="1:15" x14ac:dyDescent="0.25">
      <c r="B125" s="1" t="s">
        <v>86</v>
      </c>
      <c r="D125" s="6">
        <v>1000</v>
      </c>
      <c r="E125" s="6">
        <v>1000</v>
      </c>
      <c r="F125" s="7">
        <f t="shared" si="35"/>
        <v>0</v>
      </c>
      <c r="G125" s="6">
        <v>700</v>
      </c>
      <c r="H125" s="7">
        <f t="shared" si="36"/>
        <v>0.42857142857142855</v>
      </c>
      <c r="J125" s="6">
        <v>102.87</v>
      </c>
      <c r="K125" s="6">
        <v>916.63</v>
      </c>
      <c r="L125" s="7">
        <f t="shared" si="37"/>
        <v>-0.88777369276589246</v>
      </c>
    </row>
    <row r="126" spans="1:15" ht="30" x14ac:dyDescent="0.25">
      <c r="B126" s="1" t="s">
        <v>87</v>
      </c>
      <c r="D126" s="6">
        <f>7.5*4*20</f>
        <v>600</v>
      </c>
      <c r="E126" s="6">
        <v>600</v>
      </c>
      <c r="F126" s="7">
        <f t="shared" si="35"/>
        <v>0</v>
      </c>
      <c r="G126" s="6">
        <v>770</v>
      </c>
      <c r="H126" s="7">
        <f t="shared" si="36"/>
        <v>-0.22077922077922077</v>
      </c>
      <c r="J126" s="6">
        <v>1298.29</v>
      </c>
      <c r="K126" s="6">
        <v>550</v>
      </c>
      <c r="L126" s="7">
        <f t="shared" si="37"/>
        <v>1.3605272727272726</v>
      </c>
      <c r="M126" s="9" t="s">
        <v>162</v>
      </c>
      <c r="N126" s="6"/>
    </row>
    <row r="127" spans="1:15" x14ac:dyDescent="0.25">
      <c r="B127" s="1" t="s">
        <v>136</v>
      </c>
      <c r="D127" s="6">
        <f>11.5*30*50</f>
        <v>17250</v>
      </c>
      <c r="E127" s="6">
        <v>19282</v>
      </c>
      <c r="F127" s="7">
        <f t="shared" si="35"/>
        <v>-0.10538325899802925</v>
      </c>
      <c r="G127" s="6">
        <v>19111</v>
      </c>
      <c r="H127" s="7">
        <f t="shared" si="36"/>
        <v>-9.7378473130657742E-2</v>
      </c>
      <c r="J127" s="6">
        <v>20563.669999999998</v>
      </c>
      <c r="K127" s="6">
        <v>17675.13</v>
      </c>
      <c r="L127" s="7">
        <f t="shared" si="37"/>
        <v>0.1634239748165924</v>
      </c>
      <c r="M127" s="9" t="s">
        <v>161</v>
      </c>
    </row>
    <row r="128" spans="1:15" x14ac:dyDescent="0.25">
      <c r="B128" s="1" t="s">
        <v>88</v>
      </c>
      <c r="D128" s="6">
        <v>9978</v>
      </c>
      <c r="E128" s="6">
        <v>10025</v>
      </c>
      <c r="F128" s="7">
        <f t="shared" si="35"/>
        <v>-4.6882793017456355E-3</v>
      </c>
      <c r="G128" s="6">
        <v>9696</v>
      </c>
      <c r="H128" s="7">
        <f t="shared" si="36"/>
        <v>2.9084158415841586E-2</v>
      </c>
      <c r="J128" s="6">
        <v>7614.73</v>
      </c>
      <c r="K128" s="6">
        <v>9189.6200000000008</v>
      </c>
      <c r="L128" s="7">
        <f t="shared" si="37"/>
        <v>-0.1713770536757778</v>
      </c>
      <c r="M128" s="9" t="s">
        <v>159</v>
      </c>
    </row>
    <row r="129" spans="1:13" x14ac:dyDescent="0.25">
      <c r="B129" s="1" t="s">
        <v>89</v>
      </c>
      <c r="D129" s="6">
        <v>3400</v>
      </c>
      <c r="E129" s="6">
        <v>3300</v>
      </c>
      <c r="F129" s="7">
        <f t="shared" si="35"/>
        <v>3.0303030303030304E-2</v>
      </c>
      <c r="G129" s="6">
        <v>3120</v>
      </c>
      <c r="H129" s="7">
        <f t="shared" si="36"/>
        <v>8.9743589743589744E-2</v>
      </c>
      <c r="J129" s="6">
        <v>2455</v>
      </c>
      <c r="K129" s="6">
        <v>3300</v>
      </c>
      <c r="L129" s="7">
        <f t="shared" si="37"/>
        <v>-0.25606060606060604</v>
      </c>
      <c r="M129" s="9" t="s">
        <v>159</v>
      </c>
    </row>
    <row r="130" spans="1:13" x14ac:dyDescent="0.25">
      <c r="B130" s="1" t="s">
        <v>90</v>
      </c>
      <c r="D130" s="6">
        <v>600</v>
      </c>
      <c r="E130" s="6">
        <v>600</v>
      </c>
      <c r="F130" s="7">
        <f t="shared" si="35"/>
        <v>0</v>
      </c>
      <c r="G130" s="6">
        <v>700</v>
      </c>
      <c r="H130" s="7">
        <f t="shared" si="36"/>
        <v>-0.14285714285714285</v>
      </c>
      <c r="J130" s="6">
        <v>1050</v>
      </c>
      <c r="K130" s="6">
        <v>550</v>
      </c>
      <c r="L130" s="7">
        <f t="shared" si="37"/>
        <v>0.90909090909090906</v>
      </c>
    </row>
    <row r="131" spans="1:13" x14ac:dyDescent="0.25">
      <c r="B131" s="1" t="s">
        <v>91</v>
      </c>
      <c r="D131" s="6">
        <v>-5000</v>
      </c>
      <c r="E131" s="6">
        <v>-4000</v>
      </c>
      <c r="F131" s="7">
        <f t="shared" si="35"/>
        <v>0.25</v>
      </c>
      <c r="G131" s="6">
        <v>-4000</v>
      </c>
      <c r="H131" s="7">
        <f t="shared" si="36"/>
        <v>0.25</v>
      </c>
      <c r="J131" s="6">
        <v>-4000</v>
      </c>
      <c r="K131" s="6">
        <v>-4000</v>
      </c>
      <c r="L131" s="7">
        <f t="shared" si="37"/>
        <v>0</v>
      </c>
      <c r="M131" s="9" t="s">
        <v>163</v>
      </c>
    </row>
    <row r="132" spans="1:13" s="5" customFormat="1" x14ac:dyDescent="0.25">
      <c r="A132" s="33" t="s">
        <v>83</v>
      </c>
      <c r="B132" s="33"/>
      <c r="C132" s="33"/>
      <c r="D132" s="33">
        <f>SUM(D122:D131)</f>
        <v>72760.766000000003</v>
      </c>
      <c r="E132" s="33">
        <f>SUM(E122:E131)</f>
        <v>73080</v>
      </c>
      <c r="F132" s="34">
        <f t="shared" si="35"/>
        <v>-4.3682813355226703E-3</v>
      </c>
      <c r="G132" s="33">
        <f>SUM(G122:G131)</f>
        <v>74281</v>
      </c>
      <c r="H132" s="34">
        <f t="shared" si="36"/>
        <v>-2.0465987264576362E-2</v>
      </c>
      <c r="J132" s="33">
        <f>SUM(J122:J131)</f>
        <v>72862.909999999989</v>
      </c>
      <c r="K132" s="33">
        <f>SUM(K122:K131)</f>
        <v>66931.739999999991</v>
      </c>
      <c r="L132" s="34">
        <f t="shared" si="37"/>
        <v>8.8615207075148486E-2</v>
      </c>
      <c r="M132" s="14"/>
    </row>
    <row r="133" spans="1:13" x14ac:dyDescent="0.25">
      <c r="A133" s="33" t="s">
        <v>92</v>
      </c>
      <c r="B133" s="33"/>
      <c r="C133" s="33"/>
      <c r="D133" s="33">
        <f>+D91+D96+D101+D110+D119+D132</f>
        <v>321047.56599999999</v>
      </c>
      <c r="E133" s="33">
        <f>+E91+E96+E101+E110+E119+E132</f>
        <v>323156</v>
      </c>
      <c r="F133" s="34">
        <f t="shared" si="35"/>
        <v>-6.5245082870192981E-3</v>
      </c>
      <c r="G133" s="33">
        <f t="shared" ref="G133" si="38">+G91+G96+G101+G110+G119+G132</f>
        <v>315055</v>
      </c>
      <c r="H133" s="34">
        <f t="shared" si="36"/>
        <v>1.9020697973369704E-2</v>
      </c>
      <c r="J133" s="33">
        <f t="shared" ref="J133:K133" si="39">+J91+J96+J101+J110+J119+J132</f>
        <v>298583.31</v>
      </c>
      <c r="K133" s="33">
        <f t="shared" si="39"/>
        <v>296058.17000000004</v>
      </c>
      <c r="L133" s="34">
        <f t="shared" si="37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93</v>
      </c>
      <c r="F135" s="8"/>
    </row>
    <row r="136" spans="1:13" x14ac:dyDescent="0.25">
      <c r="A136" s="5" t="s">
        <v>94</v>
      </c>
      <c r="F136" s="8"/>
    </row>
    <row r="137" spans="1:13" x14ac:dyDescent="0.25">
      <c r="B137" s="1" t="s">
        <v>96</v>
      </c>
      <c r="D137" s="6">
        <v>18000</v>
      </c>
      <c r="E137" s="6">
        <v>16500</v>
      </c>
      <c r="F137" s="7">
        <f t="shared" ref="F137:F144" si="40">IF(E137=0,"NA",(+D137-E137)/E137)</f>
        <v>9.0909090909090912E-2</v>
      </c>
      <c r="G137" s="6">
        <v>16071</v>
      </c>
      <c r="H137" s="7">
        <f t="shared" ref="H137:H144" si="41">IF(G137=0,"NA",(+D137-G137)/G137)</f>
        <v>0.12002986746313235</v>
      </c>
      <c r="J137" s="6">
        <v>16321.87</v>
      </c>
      <c r="K137" s="6">
        <v>15125</v>
      </c>
      <c r="L137" s="7">
        <f t="shared" ref="L137:L144" si="42">IF(K137=0,"NA",(+J137-K137)/K137)</f>
        <v>7.9131900826446333E-2</v>
      </c>
      <c r="M137" s="9" t="s">
        <v>155</v>
      </c>
    </row>
    <row r="138" spans="1:13" x14ac:dyDescent="0.25">
      <c r="B138" s="1" t="s">
        <v>97</v>
      </c>
      <c r="D138" s="6">
        <v>12000</v>
      </c>
      <c r="E138" s="6">
        <v>12000</v>
      </c>
      <c r="F138" s="7">
        <f t="shared" si="40"/>
        <v>0</v>
      </c>
      <c r="G138" s="6">
        <v>10365</v>
      </c>
      <c r="H138" s="7">
        <f t="shared" si="41"/>
        <v>0.15774240231548481</v>
      </c>
      <c r="J138" s="6">
        <v>11367.85</v>
      </c>
      <c r="K138" s="6">
        <v>11000</v>
      </c>
      <c r="L138" s="7">
        <f t="shared" si="42"/>
        <v>3.3440909090909125E-2</v>
      </c>
    </row>
    <row r="139" spans="1:13" x14ac:dyDescent="0.25">
      <c r="B139" s="1" t="s">
        <v>98</v>
      </c>
      <c r="D139" s="6">
        <v>3400</v>
      </c>
      <c r="E139" s="6">
        <v>3900</v>
      </c>
      <c r="F139" s="7">
        <f t="shared" si="40"/>
        <v>-0.12820512820512819</v>
      </c>
      <c r="G139" s="6">
        <v>3847</v>
      </c>
      <c r="H139" s="7">
        <f t="shared" si="41"/>
        <v>-0.11619443722381076</v>
      </c>
      <c r="J139" s="6">
        <v>3726.01</v>
      </c>
      <c r="K139" s="6">
        <v>3575</v>
      </c>
      <c r="L139" s="7">
        <f t="shared" si="42"/>
        <v>4.2240559440559503E-2</v>
      </c>
    </row>
    <row r="140" spans="1:13" x14ac:dyDescent="0.25">
      <c r="B140" s="1" t="s">
        <v>99</v>
      </c>
      <c r="D140" s="6">
        <v>850</v>
      </c>
      <c r="E140" s="6">
        <v>800</v>
      </c>
      <c r="F140" s="7">
        <f t="shared" si="40"/>
        <v>6.25E-2</v>
      </c>
      <c r="G140" s="6">
        <v>766</v>
      </c>
      <c r="H140" s="7">
        <f t="shared" si="41"/>
        <v>0.10966057441253264</v>
      </c>
      <c r="J140" s="6">
        <v>742.15</v>
      </c>
      <c r="K140" s="6">
        <v>800</v>
      </c>
      <c r="L140" s="7">
        <f t="shared" si="42"/>
        <v>-7.231250000000003E-2</v>
      </c>
      <c r="M140" s="9" t="s">
        <v>154</v>
      </c>
    </row>
    <row r="141" spans="1:13" x14ac:dyDescent="0.25">
      <c r="B141" s="1" t="s">
        <v>100</v>
      </c>
      <c r="D141" s="6">
        <v>3300</v>
      </c>
      <c r="E141" s="6">
        <v>3300</v>
      </c>
      <c r="F141" s="7">
        <f t="shared" si="40"/>
        <v>0</v>
      </c>
      <c r="G141" s="6">
        <v>3016</v>
      </c>
      <c r="H141" s="7">
        <f t="shared" si="41"/>
        <v>9.4164456233421748E-2</v>
      </c>
      <c r="J141" s="6">
        <v>3225.73</v>
      </c>
      <c r="K141" s="6">
        <v>3025</v>
      </c>
      <c r="L141" s="7">
        <f t="shared" si="42"/>
        <v>6.6357024793388439E-2</v>
      </c>
    </row>
    <row r="142" spans="1:13" x14ac:dyDescent="0.25">
      <c r="B142" s="1" t="s">
        <v>101</v>
      </c>
      <c r="D142" s="6">
        <v>2500</v>
      </c>
      <c r="E142" s="6">
        <v>2400</v>
      </c>
      <c r="F142" s="7">
        <f t="shared" si="40"/>
        <v>4.1666666666666664E-2</v>
      </c>
      <c r="G142" s="6">
        <v>2344</v>
      </c>
      <c r="H142" s="7">
        <f t="shared" si="41"/>
        <v>6.655290102389079E-2</v>
      </c>
      <c r="J142" s="6">
        <v>2716.41</v>
      </c>
      <c r="K142" s="6">
        <v>2200</v>
      </c>
      <c r="L142" s="7">
        <f t="shared" si="42"/>
        <v>0.23473181818181812</v>
      </c>
    </row>
    <row r="143" spans="1:13" x14ac:dyDescent="0.25">
      <c r="B143" s="1" t="s">
        <v>102</v>
      </c>
      <c r="D143" s="6">
        <v>3100</v>
      </c>
      <c r="E143" s="6">
        <v>3100</v>
      </c>
      <c r="F143" s="7">
        <f t="shared" si="40"/>
        <v>0</v>
      </c>
      <c r="G143" s="6">
        <v>3025</v>
      </c>
      <c r="H143" s="7">
        <f t="shared" si="41"/>
        <v>2.4793388429752067E-2</v>
      </c>
      <c r="J143" s="6">
        <v>3163.5</v>
      </c>
      <c r="K143" s="6">
        <v>3100</v>
      </c>
      <c r="L143" s="7">
        <f t="shared" si="42"/>
        <v>2.0483870967741936E-2</v>
      </c>
    </row>
    <row r="144" spans="1:13" s="5" customFormat="1" x14ac:dyDescent="0.25">
      <c r="A144" s="36" t="s">
        <v>103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0"/>
        <v>2.7380952380952381E-2</v>
      </c>
      <c r="G144" s="36">
        <f>SUM(G137:G143)</f>
        <v>39434</v>
      </c>
      <c r="H144" s="37">
        <f t="shared" si="41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2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104</v>
      </c>
      <c r="F146" s="8"/>
    </row>
    <row r="147" spans="1:13" x14ac:dyDescent="0.25">
      <c r="B147" s="1" t="s">
        <v>105</v>
      </c>
      <c r="D147" s="6">
        <v>12000</v>
      </c>
      <c r="E147" s="6">
        <v>11000</v>
      </c>
      <c r="F147" s="7">
        <f t="shared" ref="F147:F156" si="43">IF(E147=0,"NA",(+D147-E147)/E147)</f>
        <v>9.0909090909090912E-2</v>
      </c>
      <c r="G147" s="6">
        <v>10182</v>
      </c>
      <c r="H147" s="7">
        <f t="shared" ref="H147:H156" si="44">IF(G147=0,"NA",(+D147-G147)/G147)</f>
        <v>0.17855038302887449</v>
      </c>
      <c r="J147" s="6">
        <v>9766.41</v>
      </c>
      <c r="K147" s="6">
        <v>11000</v>
      </c>
      <c r="L147" s="7">
        <f t="shared" ref="L147:L156" si="45">IF(K147=0,"NA",(+J147-K147)/K147)</f>
        <v>-0.11214454545454547</v>
      </c>
    </row>
    <row r="148" spans="1:13" x14ac:dyDescent="0.25">
      <c r="B148" s="1" t="s">
        <v>106</v>
      </c>
      <c r="D148" s="6">
        <v>5000</v>
      </c>
      <c r="E148" s="6">
        <v>5000</v>
      </c>
      <c r="F148" s="7">
        <f t="shared" si="43"/>
        <v>0</v>
      </c>
      <c r="G148" s="6">
        <v>5938</v>
      </c>
      <c r="H148" s="7">
        <f t="shared" si="44"/>
        <v>-0.15796564499831592</v>
      </c>
      <c r="J148" s="6">
        <v>5650.25</v>
      </c>
      <c r="K148" s="6">
        <v>4000</v>
      </c>
      <c r="L148" s="7">
        <f t="shared" si="45"/>
        <v>0.4125625</v>
      </c>
    </row>
    <row r="149" spans="1:13" x14ac:dyDescent="0.25">
      <c r="B149" s="1" t="s">
        <v>107</v>
      </c>
      <c r="D149" s="6">
        <v>2500</v>
      </c>
      <c r="E149" s="6">
        <v>3000</v>
      </c>
      <c r="F149" s="7">
        <f t="shared" si="43"/>
        <v>-0.16666666666666666</v>
      </c>
      <c r="G149" s="6">
        <v>2996</v>
      </c>
      <c r="H149" s="7">
        <f t="shared" si="44"/>
        <v>-0.16555407209612816</v>
      </c>
      <c r="J149" s="6">
        <v>2054.81</v>
      </c>
      <c r="K149" s="6">
        <v>2750</v>
      </c>
      <c r="L149" s="7">
        <f t="shared" si="45"/>
        <v>-0.25279636363636365</v>
      </c>
    </row>
    <row r="150" spans="1:13" ht="28.5" customHeight="1" x14ac:dyDescent="0.25">
      <c r="B150" s="43" t="s">
        <v>143</v>
      </c>
      <c r="C150" s="43"/>
      <c r="D150" s="6">
        <v>2700</v>
      </c>
      <c r="E150" s="6">
        <v>3000</v>
      </c>
      <c r="F150" s="7">
        <f t="shared" si="43"/>
        <v>-0.1</v>
      </c>
      <c r="G150" s="6">
        <v>2796</v>
      </c>
      <c r="H150" s="7">
        <f t="shared" si="44"/>
        <v>-3.4334763948497854E-2</v>
      </c>
      <c r="J150" s="6">
        <v>2749.08</v>
      </c>
      <c r="K150" s="6">
        <v>2750</v>
      </c>
      <c r="L150" s="7">
        <f t="shared" si="45"/>
        <v>-3.3454545454548101E-4</v>
      </c>
    </row>
    <row r="151" spans="1:13" x14ac:dyDescent="0.25">
      <c r="B151" s="1" t="s">
        <v>108</v>
      </c>
      <c r="D151" s="6">
        <v>10000</v>
      </c>
      <c r="E151" s="6">
        <v>6000</v>
      </c>
      <c r="F151" s="7">
        <f t="shared" si="43"/>
        <v>0.66666666666666663</v>
      </c>
      <c r="G151" s="6">
        <v>5158</v>
      </c>
      <c r="H151" s="7">
        <f t="shared" si="44"/>
        <v>0.93873594416440476</v>
      </c>
      <c r="J151" s="6">
        <v>7947.63</v>
      </c>
      <c r="K151" s="6">
        <v>5500</v>
      </c>
      <c r="L151" s="7">
        <f t="shared" si="45"/>
        <v>0.4450236363636364</v>
      </c>
      <c r="M151" s="9" t="s">
        <v>156</v>
      </c>
    </row>
    <row r="152" spans="1:13" x14ac:dyDescent="0.25">
      <c r="B152" s="1" t="s">
        <v>109</v>
      </c>
      <c r="D152" s="6">
        <v>0</v>
      </c>
      <c r="E152" s="6">
        <v>0</v>
      </c>
      <c r="F152" s="7" t="str">
        <f t="shared" si="43"/>
        <v>NA</v>
      </c>
      <c r="G152" s="6">
        <v>131</v>
      </c>
      <c r="H152" s="7">
        <f t="shared" si="44"/>
        <v>-1</v>
      </c>
      <c r="J152" s="6">
        <v>0</v>
      </c>
      <c r="K152" s="6">
        <v>0</v>
      </c>
      <c r="L152" s="7" t="str">
        <f t="shared" si="45"/>
        <v>NA</v>
      </c>
    </row>
    <row r="153" spans="1:13" x14ac:dyDescent="0.25">
      <c r="B153" s="1" t="s">
        <v>111</v>
      </c>
      <c r="D153" s="6">
        <v>54900</v>
      </c>
      <c r="E153" s="6">
        <v>54900</v>
      </c>
      <c r="F153" s="7">
        <f t="shared" si="43"/>
        <v>0</v>
      </c>
      <c r="G153" s="6">
        <v>55793</v>
      </c>
      <c r="H153" s="7">
        <f t="shared" si="44"/>
        <v>-1.6005592099367305E-2</v>
      </c>
      <c r="J153" s="6">
        <v>50303</v>
      </c>
      <c r="K153" s="6">
        <v>50325</v>
      </c>
      <c r="L153" s="7">
        <f t="shared" si="45"/>
        <v>-4.3715846994535519E-4</v>
      </c>
    </row>
    <row r="154" spans="1:13" x14ac:dyDescent="0.25">
      <c r="B154" s="1" t="s">
        <v>110</v>
      </c>
      <c r="D154" s="6">
        <v>1400</v>
      </c>
      <c r="E154" s="6">
        <v>1600</v>
      </c>
      <c r="F154" s="7">
        <f t="shared" si="43"/>
        <v>-0.125</v>
      </c>
      <c r="G154" s="6">
        <v>524</v>
      </c>
      <c r="H154" s="7">
        <f t="shared" si="44"/>
        <v>1.6717557251908397</v>
      </c>
      <c r="J154" s="6">
        <v>908.96</v>
      </c>
      <c r="K154" s="6">
        <v>1466.63</v>
      </c>
      <c r="L154" s="7">
        <f t="shared" si="45"/>
        <v>-0.38023905143083125</v>
      </c>
    </row>
    <row r="155" spans="1:13" s="5" customFormat="1" x14ac:dyDescent="0.25">
      <c r="A155" s="36" t="s">
        <v>112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3"/>
        <v>4.7337278106508875E-2</v>
      </c>
      <c r="G155" s="36">
        <f>SUM(G147:G154)</f>
        <v>83518</v>
      </c>
      <c r="H155" s="37">
        <f t="shared" si="44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5"/>
        <v>2.0420063186746558E-2</v>
      </c>
      <c r="M155" s="14"/>
    </row>
    <row r="156" spans="1:13" x14ac:dyDescent="0.25">
      <c r="A156" s="36" t="s">
        <v>113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3"/>
        <v>4.0711462450592886E-2</v>
      </c>
      <c r="G156" s="36">
        <f t="shared" ref="G156" si="46">+G144+G155</f>
        <v>122952</v>
      </c>
      <c r="H156" s="37">
        <f t="shared" si="44"/>
        <v>7.074305420001302E-2</v>
      </c>
      <c r="J156" s="36">
        <f t="shared" ref="J156:K156" si="47">+J144+J155</f>
        <v>120643.66000000002</v>
      </c>
      <c r="K156" s="36">
        <f t="shared" si="47"/>
        <v>116616.63</v>
      </c>
      <c r="L156" s="37">
        <f t="shared" si="45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114</v>
      </c>
      <c r="F158" s="8"/>
    </row>
    <row r="159" spans="1:13" x14ac:dyDescent="0.25">
      <c r="A159" s="5" t="s">
        <v>115</v>
      </c>
      <c r="F159" s="8"/>
    </row>
    <row r="160" spans="1:13" x14ac:dyDescent="0.25">
      <c r="B160" s="1" t="s">
        <v>116</v>
      </c>
      <c r="D160" s="6">
        <v>0</v>
      </c>
      <c r="E160" s="6">
        <v>0</v>
      </c>
      <c r="F160" s="7" t="str">
        <f t="shared" ref="F160:F164" si="48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117</v>
      </c>
      <c r="D161" s="6">
        <v>5000</v>
      </c>
      <c r="E161" s="6">
        <v>5000</v>
      </c>
      <c r="F161" s="7">
        <f t="shared" si="48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118</v>
      </c>
      <c r="D162" s="6">
        <v>0</v>
      </c>
      <c r="E162" s="6">
        <v>0</v>
      </c>
      <c r="F162" s="7" t="str">
        <f t="shared" si="48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119</v>
      </c>
      <c r="D163" s="6">
        <v>5000</v>
      </c>
      <c r="E163" s="6">
        <v>5000</v>
      </c>
      <c r="F163" s="7">
        <f t="shared" si="48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120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8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121</v>
      </c>
      <c r="B166" s="41"/>
      <c r="C166" s="41"/>
      <c r="D166" s="40">
        <f>+D82+D133+D156+D164+D31</f>
        <v>575326.56599999999</v>
      </c>
      <c r="E166" s="40">
        <f>+E82+E133+E156+E164+E31</f>
        <v>578306</v>
      </c>
      <c r="F166" s="42">
        <f t="shared" ref="F166:F167" si="49">IF(E166=0,"NA",(+D166-E166)/E166)</f>
        <v>-5.152002573032285E-3</v>
      </c>
      <c r="G166" s="40">
        <f>+G82+G133+G156+G164+G31</f>
        <v>564589</v>
      </c>
      <c r="H166" s="42">
        <f>IF(G166=0,"NA",(+D166-G166)/G166)</f>
        <v>1.9018376199323742E-2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122</v>
      </c>
      <c r="B167" s="41"/>
      <c r="C167" s="41"/>
      <c r="D167" s="40">
        <f>+D22-D166</f>
        <v>0.4340000000083819</v>
      </c>
      <c r="E167" s="40">
        <f>+E22-E166</f>
        <v>694</v>
      </c>
      <c r="F167" s="42">
        <f t="shared" si="49"/>
        <v>-0.99937463976944041</v>
      </c>
      <c r="G167" s="40">
        <f>+G22-G166</f>
        <v>5663</v>
      </c>
      <c r="H167" s="42">
        <f>IF(G167=0,"NA",(+D167-G167)/G167)</f>
        <v>-0.99992336217552391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2011-12-07T18:40:08Z</cp:lastPrinted>
  <dcterms:created xsi:type="dcterms:W3CDTF">2011-12-01T18:07:46Z</dcterms:created>
  <dcterms:modified xsi:type="dcterms:W3CDTF">2011-12-13T23:39:41Z</dcterms:modified>
</cp:coreProperties>
</file>